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вышестоящих'!$A$1:$X$33</definedName>
  </definedNames>
  <calcPr fullCalcOnLoad="1"/>
</workbook>
</file>

<file path=xl/sharedStrings.xml><?xml version="1.0" encoding="utf-8"?>
<sst xmlns="http://schemas.openxmlformats.org/spreadsheetml/2006/main" count="157" uniqueCount="100">
  <si>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</si>
  <si>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</si>
  <si>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</si>
  <si>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</si>
  <si>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</si>
  <si>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</si>
  <si>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</si>
  <si>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</si>
  <si>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</si>
  <si>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</si>
  <si>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</si>
  <si>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</si>
  <si>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</si>
  <si>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</si>
  <si>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</si>
  <si>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</si>
  <si>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</si>
  <si>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</si>
  <si>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</si>
  <si>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</si>
  <si>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</si>
  <si>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</si>
  <si>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</si>
  <si>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</si>
  <si>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</si>
  <si>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</si>
  <si>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</si>
  <si>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</si>
  <si>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</si>
  <si>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</si>
  <si>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</si>
  <si>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</si>
  <si>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</si>
  <si>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</si>
  <si>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</si>
  <si>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</si>
  <si>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</si>
  <si>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</si>
  <si>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</si>
  <si>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</si>
  <si>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</si>
  <si>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</si>
  <si>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</si>
  <si>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</si>
  <si>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</si>
  <si>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</si>
  <si>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</si>
  <si>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</si>
  <si>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</si>
  <si>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</si>
  <si>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</si>
  <si>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</si>
  <si>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</si>
  <si>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</si>
  <si>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</si>
  <si>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</si>
  <si>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</si>
  <si>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</si>
  <si>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</si>
  <si>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</si>
  <si>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</si>
  <si>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</si>
  <si>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</si>
  <si>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</si>
  <si>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02,08,2013</t>
  </si>
  <si>
    <t>01-р/13</t>
  </si>
  <si>
    <t>Кассовый разрыв-реструкторизация</t>
  </si>
  <si>
    <t>Реструкторизировано</t>
  </si>
  <si>
    <t>-</t>
  </si>
  <si>
    <t>0,1%год</t>
  </si>
  <si>
    <t>Т.А.Толоконникова</t>
  </si>
  <si>
    <t xml:space="preserve">Руководитель </t>
  </si>
  <si>
    <t>Соглашение №01-р-13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</si>
  <si>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</si>
  <si>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</si>
  <si>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</si>
  <si>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</si>
  <si>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</si>
  <si>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</si>
  <si>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</si>
  <si>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</si>
  <si>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31,12,15</t>
  </si>
  <si>
    <t>419-15</t>
  </si>
  <si>
    <t xml:space="preserve">01,12,2018                                    </t>
  </si>
  <si>
    <t>01,11,17</t>
  </si>
  <si>
    <t>15,03,17</t>
  </si>
  <si>
    <t>Согл №1-р/17-Д</t>
  </si>
  <si>
    <t>16,03,17</t>
  </si>
  <si>
    <t>01,06,18/03,12,18</t>
  </si>
  <si>
    <t>Рем дорог-реструкт</t>
  </si>
  <si>
    <t>Согл1/17-pД</t>
  </si>
  <si>
    <t>28,12,17</t>
  </si>
  <si>
    <t>29,12,17</t>
  </si>
  <si>
    <t>Согл77/17</t>
  </si>
  <si>
    <t>Согл71/17</t>
  </si>
  <si>
    <t>С.Ю.Цыганова,</t>
  </si>
  <si>
    <t>Соглашение №-419-15</t>
  </si>
  <si>
    <t>01.04.2018года</t>
  </si>
  <si>
    <t>01,11,18</t>
  </si>
  <si>
    <t>1/12/2018г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</si>
</sst>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7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5" xfId="0" applyNumberFormat="1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2" fontId="0" fillId="0" borderId="46" xfId="0" applyNumberFormat="1" applyBorder="1" applyAlignment="1">
      <alignment/>
    </xf>
    <xf numFmtId="0" fontId="0" fillId="33" borderId="17" xfId="0" applyFill="1" applyBorder="1" applyAlignment="1">
      <alignment/>
    </xf>
    <xf numFmtId="0" fontId="4" fillId="0" borderId="22" xfId="0" applyFont="1" applyBorder="1" applyAlignment="1">
      <alignment vertical="justify"/>
    </xf>
    <xf numFmtId="0" fontId="0" fillId="0" borderId="21" xfId="0" applyFon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33" borderId="41" xfId="0" applyFill="1" applyBorder="1" applyAlignment="1">
      <alignment/>
    </xf>
    <xf numFmtId="0" fontId="4" fillId="0" borderId="46" xfId="0" applyFont="1" applyBorder="1" applyAlignment="1">
      <alignment vertical="justify"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14" fontId="1" fillId="0" borderId="50" xfId="0" applyNumberFormat="1" applyFont="1" applyBorder="1" applyAlignment="1">
      <alignment/>
    </xf>
    <xf numFmtId="2" fontId="0" fillId="0" borderId="50" xfId="0" applyNumberFormat="1" applyBorder="1" applyAlignment="1">
      <alignment/>
    </xf>
    <xf numFmtId="0" fontId="4" fillId="0" borderId="19" xfId="0" applyFont="1" applyBorder="1" applyAlignment="1">
      <alignment vertical="justify"/>
    </xf>
    <xf numFmtId="0" fontId="0" fillId="0" borderId="19" xfId="0" applyFont="1" applyBorder="1" applyAlignment="1">
      <alignment/>
    </xf>
    <xf numFmtId="0" fontId="4" fillId="0" borderId="21" xfId="0" applyFont="1" applyBorder="1" applyAlignment="1">
      <alignment vertical="justify"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vertical="justify"/>
    </xf>
    <xf numFmtId="49" fontId="0" fillId="0" borderId="22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49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0" fillId="0" borderId="52" xfId="0" applyNumberFormat="1" applyBorder="1" applyAlignment="1">
      <alignment/>
    </xf>
    <xf numFmtId="2" fontId="0" fillId="0" borderId="55" xfId="0" applyNumberFormat="1" applyBorder="1" applyAlignment="1">
      <alignment/>
    </xf>
    <xf numFmtId="14" fontId="0" fillId="34" borderId="41" xfId="0" applyNumberFormat="1" applyFill="1" applyBorder="1" applyAlignment="1">
      <alignment/>
    </xf>
    <xf numFmtId="49" fontId="0" fillId="34" borderId="41" xfId="0" applyNumberForma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6" xfId="0" applyFill="1" applyBorder="1" applyAlignment="1">
      <alignment/>
    </xf>
    <xf numFmtId="14" fontId="0" fillId="34" borderId="44" xfId="0" applyNumberFormat="1" applyFill="1" applyBorder="1" applyAlignment="1">
      <alignment/>
    </xf>
    <xf numFmtId="0" fontId="3" fillId="34" borderId="41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0" fillId="34" borderId="44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2" fontId="0" fillId="34" borderId="55" xfId="0" applyNumberFormat="1" applyFill="1" applyBorder="1" applyAlignment="1">
      <alignment/>
    </xf>
    <xf numFmtId="14" fontId="0" fillId="35" borderId="56" xfId="0" applyNumberFormat="1" applyFont="1" applyFill="1" applyBorder="1" applyAlignment="1">
      <alignment/>
    </xf>
    <xf numFmtId="0" fontId="0" fillId="35" borderId="56" xfId="0" applyFont="1" applyFill="1" applyBorder="1" applyAlignment="1">
      <alignment/>
    </xf>
    <xf numFmtId="14" fontId="1" fillId="0" borderId="14" xfId="0" applyNumberFormat="1" applyFont="1" applyBorder="1" applyAlignment="1">
      <alignment/>
    </xf>
    <xf numFmtId="0" fontId="3" fillId="35" borderId="55" xfId="0" applyFont="1" applyFill="1" applyBorder="1" applyAlignment="1">
      <alignment vertical="center"/>
    </xf>
    <xf numFmtId="14" fontId="0" fillId="35" borderId="55" xfId="0" applyNumberFormat="1" applyFont="1" applyFill="1" applyBorder="1" applyAlignment="1">
      <alignment/>
    </xf>
    <xf numFmtId="14" fontId="0" fillId="34" borderId="57" xfId="0" applyNumberFormat="1" applyFill="1" applyBorder="1" applyAlignment="1">
      <alignment/>
    </xf>
    <xf numFmtId="49" fontId="0" fillId="34" borderId="57" xfId="0" applyNumberFormat="1" applyFill="1" applyBorder="1" applyAlignment="1">
      <alignment horizontal="center"/>
    </xf>
    <xf numFmtId="0" fontId="4" fillId="34" borderId="57" xfId="0" applyFont="1" applyFill="1" applyBorder="1" applyAlignment="1">
      <alignment vertical="justify"/>
    </xf>
    <xf numFmtId="0" fontId="0" fillId="34" borderId="57" xfId="0" applyFont="1" applyFill="1" applyBorder="1" applyAlignment="1">
      <alignment/>
    </xf>
    <xf numFmtId="14" fontId="1" fillId="34" borderId="57" xfId="0" applyNumberFormat="1" applyFont="1" applyFill="1" applyBorder="1" applyAlignment="1">
      <alignment/>
    </xf>
    <xf numFmtId="2" fontId="0" fillId="34" borderId="57" xfId="0" applyNumberFormat="1" applyFill="1" applyBorder="1" applyAlignment="1">
      <alignment/>
    </xf>
    <xf numFmtId="0" fontId="0" fillId="34" borderId="57" xfId="0" applyFill="1" applyBorder="1" applyAlignment="1">
      <alignment/>
    </xf>
    <xf numFmtId="2" fontId="0" fillId="34" borderId="58" xfId="0" applyNumberFormat="1" applyFill="1" applyBorder="1" applyAlignment="1">
      <alignment/>
    </xf>
    <xf numFmtId="2" fontId="0" fillId="34" borderId="59" xfId="0" applyNumberFormat="1" applyFill="1" applyBorder="1" applyAlignment="1">
      <alignment/>
    </xf>
    <xf numFmtId="2" fontId="0" fillId="34" borderId="60" xfId="0" applyNumberFormat="1" applyFill="1" applyBorder="1" applyAlignment="1">
      <alignment/>
    </xf>
    <xf numFmtId="2" fontId="0" fillId="0" borderId="54" xfId="0" applyNumberFormat="1" applyBorder="1" applyAlignment="1">
      <alignment horizontal="right"/>
    </xf>
    <xf numFmtId="0" fontId="0" fillId="0" borderId="61" xfId="0" applyBorder="1" applyAlignment="1">
      <alignment horizontal="center"/>
    </xf>
    <xf numFmtId="14" fontId="0" fillId="35" borderId="62" xfId="0" applyNumberFormat="1" applyFont="1" applyFill="1" applyBorder="1" applyAlignment="1">
      <alignment/>
    </xf>
    <xf numFmtId="49" fontId="0" fillId="35" borderId="46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/>
    </xf>
    <xf numFmtId="14" fontId="0" fillId="35" borderId="41" xfId="0" applyNumberFormat="1" applyFont="1" applyFill="1" applyBorder="1" applyAlignment="1">
      <alignment/>
    </xf>
    <xf numFmtId="2" fontId="0" fillId="35" borderId="5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7" xfId="0" applyFont="1" applyFill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59" xfId="0" applyFill="1" applyBorder="1" applyAlignment="1">
      <alignment/>
    </xf>
    <xf numFmtId="2" fontId="0" fillId="0" borderId="63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6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4" xfId="0" applyNumberFormat="1" applyFill="1" applyBorder="1" applyAlignment="1">
      <alignment horizontal="right"/>
    </xf>
    <xf numFmtId="4" fontId="0" fillId="34" borderId="46" xfId="0" applyNumberFormat="1" applyFill="1" applyBorder="1" applyAlignment="1">
      <alignment/>
    </xf>
    <xf numFmtId="4" fontId="1" fillId="34" borderId="44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5" borderId="41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1" fillId="0" borderId="67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34" borderId="57" xfId="0" applyNumberFormat="1" applyFill="1" applyBorder="1" applyAlignment="1">
      <alignment/>
    </xf>
    <xf numFmtId="4" fontId="0" fillId="34" borderId="58" xfId="0" applyNumberFormat="1" applyFill="1" applyBorder="1" applyAlignment="1">
      <alignment/>
    </xf>
    <xf numFmtId="4" fontId="1" fillId="34" borderId="68" xfId="0" applyNumberFormat="1" applyFont="1" applyFill="1" applyBorder="1" applyAlignment="1">
      <alignment/>
    </xf>
    <xf numFmtId="4" fontId="0" fillId="34" borderId="69" xfId="0" applyNumberFormat="1" applyFill="1" applyBorder="1" applyAlignment="1">
      <alignment/>
    </xf>
    <xf numFmtId="4" fontId="0" fillId="35" borderId="55" xfId="0" applyNumberFormat="1" applyFont="1" applyFill="1" applyBorder="1" applyAlignment="1">
      <alignment/>
    </xf>
    <xf numFmtId="4" fontId="0" fillId="0" borderId="70" xfId="0" applyNumberFormat="1" applyBorder="1" applyAlignment="1">
      <alignment/>
    </xf>
    <xf numFmtId="2" fontId="0" fillId="0" borderId="54" xfId="0" applyNumberFormat="1" applyBorder="1" applyAlignment="1">
      <alignment horizontal="justify" vertical="top"/>
    </xf>
    <xf numFmtId="14" fontId="0" fillId="0" borderId="45" xfId="0" applyNumberFormat="1" applyBorder="1" applyAlignment="1">
      <alignment/>
    </xf>
    <xf numFmtId="14" fontId="0" fillId="0" borderId="42" xfId="0" applyNumberFormat="1" applyBorder="1" applyAlignment="1">
      <alignment/>
    </xf>
    <xf numFmtId="2" fontId="0" fillId="0" borderId="52" xfId="0" applyNumberFormat="1" applyBorder="1" applyAlignment="1">
      <alignment wrapText="1"/>
    </xf>
    <xf numFmtId="2" fontId="0" fillId="0" borderId="51" xfId="0" applyNumberFormat="1" applyBorder="1" applyAlignment="1">
      <alignment wrapText="1"/>
    </xf>
    <xf numFmtId="0" fontId="3" fillId="35" borderId="71" xfId="0" applyFont="1" applyFill="1" applyBorder="1" applyAlignment="1">
      <alignment/>
    </xf>
    <xf numFmtId="49" fontId="0" fillId="35" borderId="72" xfId="0" applyNumberFormat="1" applyFont="1" applyFill="1" applyBorder="1" applyAlignment="1">
      <alignment horizontal="center"/>
    </xf>
    <xf numFmtId="0" fontId="3" fillId="35" borderId="72" xfId="0" applyFont="1" applyFill="1" applyBorder="1" applyAlignment="1">
      <alignment/>
    </xf>
    <xf numFmtId="14" fontId="0" fillId="35" borderId="73" xfId="0" applyNumberFormat="1" applyFont="1" applyFill="1" applyBorder="1" applyAlignment="1">
      <alignment/>
    </xf>
    <xf numFmtId="0" fontId="0" fillId="35" borderId="72" xfId="0" applyFont="1" applyFill="1" applyBorder="1" applyAlignment="1">
      <alignment/>
    </xf>
    <xf numFmtId="4" fontId="0" fillId="35" borderId="72" xfId="0" applyNumberFormat="1" applyFont="1" applyFill="1" applyBorder="1" applyAlignment="1">
      <alignment/>
    </xf>
    <xf numFmtId="2" fontId="0" fillId="35" borderId="74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19" xfId="0" applyBorder="1" applyAlignment="1">
      <alignment vertical="justify"/>
    </xf>
    <xf numFmtId="14" fontId="0" fillId="0" borderId="16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justify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justify"/>
    </xf>
    <xf numFmtId="16" fontId="0" fillId="0" borderId="19" xfId="0" applyNumberFormat="1" applyBorder="1" applyAlignment="1">
      <alignment/>
    </xf>
    <xf numFmtId="14" fontId="0" fillId="0" borderId="15" xfId="0" applyNumberFormat="1" applyBorder="1" applyAlignment="1">
      <alignment wrapText="1"/>
    </xf>
    <xf numFmtId="0" fontId="3" fillId="35" borderId="75" xfId="0" applyFont="1" applyFill="1" applyBorder="1" applyAlignment="1">
      <alignment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5" borderId="46" xfId="0" applyFont="1" applyFill="1" applyBorder="1" applyAlignment="1">
      <alignment vertical="justify"/>
    </xf>
    <xf numFmtId="0" fontId="0" fillId="0" borderId="76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75" zoomScaleSheetLayoutView="75" zoomScalePageLayoutView="0" workbookViewId="0" topLeftCell="J4">
      <pane ySplit="8" topLeftCell="A12" activePane="bottomLeft" state="frozen"/>
      <selection pane="topLeft" activeCell="A4" sqref="A4"/>
      <selection pane="bottomLeft" activeCell="U29" sqref="U29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51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50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63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56</v>
      </c>
      <c r="P8" s="8" t="s">
        <v>26</v>
      </c>
      <c r="Q8" s="3" t="s">
        <v>34</v>
      </c>
      <c r="R8" s="31"/>
      <c r="S8" s="37"/>
      <c r="T8" s="3"/>
      <c r="U8" s="38"/>
      <c r="V8" s="204" t="s">
        <v>52</v>
      </c>
      <c r="W8" s="205"/>
      <c r="X8" s="206"/>
      <c r="Y8" s="99" t="s">
        <v>47</v>
      </c>
      <c r="Z8" s="99" t="s">
        <v>49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67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>
        <v>20146</v>
      </c>
      <c r="M14" s="158"/>
      <c r="N14" s="158"/>
      <c r="O14" s="158"/>
      <c r="P14" s="158">
        <v>20146</v>
      </c>
      <c r="Q14" s="159">
        <v>1081700</v>
      </c>
      <c r="R14" s="160"/>
      <c r="S14" s="195">
        <f>H14-Q14</f>
        <v>0</v>
      </c>
      <c r="T14" s="158"/>
      <c r="U14" s="150">
        <f>S14+T14</f>
        <v>0</v>
      </c>
      <c r="V14" s="73">
        <v>0</v>
      </c>
      <c r="W14" s="52"/>
      <c r="X14" s="94">
        <f>SUM(V14:W14)</f>
        <v>0</v>
      </c>
      <c r="Y14" s="129">
        <v>0</v>
      </c>
      <c r="Z14" s="177" t="s">
        <v>68</v>
      </c>
      <c r="AA14" s="140"/>
    </row>
    <row r="15" spans="1:27" s="140" customFormat="1" ht="24" customHeight="1" thickBot="1">
      <c r="A15" s="131"/>
      <c r="B15" s="132"/>
      <c r="C15" s="133" t="s">
        <v>57</v>
      </c>
      <c r="D15" s="207" t="s">
        <v>97</v>
      </c>
      <c r="E15" s="209"/>
      <c r="F15" s="133"/>
      <c r="G15" s="134"/>
      <c r="H15" s="161">
        <f>H14</f>
        <v>1081700</v>
      </c>
      <c r="I15" s="161">
        <f aca="true" t="shared" si="0" ref="I15:S15">I14</f>
        <v>0</v>
      </c>
      <c r="J15" s="161">
        <f t="shared" si="0"/>
        <v>0</v>
      </c>
      <c r="K15" s="161">
        <f t="shared" si="0"/>
        <v>0</v>
      </c>
      <c r="L15" s="161">
        <f t="shared" si="0"/>
        <v>20146</v>
      </c>
      <c r="M15" s="161">
        <f t="shared" si="0"/>
        <v>0</v>
      </c>
      <c r="N15" s="161"/>
      <c r="O15" s="161">
        <f t="shared" si="0"/>
        <v>0</v>
      </c>
      <c r="P15" s="161"/>
      <c r="Q15" s="161">
        <f>Q14</f>
        <v>1081700</v>
      </c>
      <c r="R15" s="161">
        <f t="shared" si="0"/>
        <v>0</v>
      </c>
      <c r="S15" s="161">
        <f t="shared" si="0"/>
        <v>0</v>
      </c>
      <c r="T15" s="161">
        <f aca="true" t="shared" si="1" ref="T15:Y15">T14</f>
        <v>0</v>
      </c>
      <c r="U15" s="161">
        <f t="shared" si="1"/>
        <v>0</v>
      </c>
      <c r="V15" s="161">
        <f t="shared" si="1"/>
        <v>0</v>
      </c>
      <c r="W15" s="161">
        <f t="shared" si="1"/>
        <v>0</v>
      </c>
      <c r="X15" s="161">
        <f t="shared" si="1"/>
        <v>0</v>
      </c>
      <c r="Y15" s="161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2"/>
      <c r="I16" s="48"/>
      <c r="J16" s="176"/>
      <c r="K16" s="67"/>
      <c r="L16" s="162"/>
      <c r="M16" s="162"/>
      <c r="N16" s="162"/>
      <c r="O16" s="162"/>
      <c r="P16" s="162"/>
      <c r="Q16" s="163"/>
      <c r="R16" s="164"/>
      <c r="S16" s="165"/>
      <c r="T16" s="162"/>
      <c r="U16" s="164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7"/>
      <c r="K17" s="178"/>
      <c r="L17" s="153">
        <v>110100</v>
      </c>
      <c r="M17" s="153"/>
      <c r="N17" s="153"/>
      <c r="O17" s="153"/>
      <c r="P17" s="158"/>
      <c r="Q17" s="153">
        <v>3806000</v>
      </c>
      <c r="R17" s="166"/>
      <c r="S17" s="195">
        <f>H17-Q17</f>
        <v>0</v>
      </c>
      <c r="T17" s="153"/>
      <c r="U17" s="167">
        <f>S17</f>
        <v>0</v>
      </c>
      <c r="V17" s="65"/>
      <c r="W17" s="84"/>
      <c r="X17" s="95"/>
      <c r="Y17" s="100"/>
      <c r="Z17" s="180" t="s">
        <v>53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79"/>
      <c r="L18" s="151">
        <v>120701</v>
      </c>
      <c r="M18" s="151"/>
      <c r="N18" s="151"/>
      <c r="O18" s="151"/>
      <c r="P18" s="158"/>
      <c r="Q18" s="151">
        <v>6676224</v>
      </c>
      <c r="R18" s="152"/>
      <c r="S18" s="195">
        <f>H18-Q18</f>
        <v>0</v>
      </c>
      <c r="T18" s="151"/>
      <c r="U18" s="148">
        <f>S18+T18</f>
        <v>0</v>
      </c>
      <c r="V18" s="60"/>
      <c r="W18" s="56"/>
      <c r="X18" s="61"/>
      <c r="Y18" s="96"/>
      <c r="Z18" s="181" t="s">
        <v>54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79"/>
      <c r="L19" s="149">
        <v>29773</v>
      </c>
      <c r="M19" s="149"/>
      <c r="N19" s="149"/>
      <c r="O19" s="149"/>
      <c r="P19" s="158"/>
      <c r="Q19" s="151">
        <v>3112899</v>
      </c>
      <c r="R19" s="169"/>
      <c r="S19" s="168">
        <f>H19-Q19</f>
        <v>0</v>
      </c>
      <c r="T19" s="149"/>
      <c r="U19" s="148">
        <f>S19+T19</f>
        <v>0</v>
      </c>
      <c r="V19" s="170"/>
      <c r="W19" s="57"/>
      <c r="X19" s="62"/>
      <c r="Y19" s="96"/>
      <c r="Z19" s="146" t="s">
        <v>55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1">
        <f>SUM(H17:H19)</f>
        <v>13595123</v>
      </c>
      <c r="I20" s="125"/>
      <c r="J20" s="174"/>
      <c r="K20" s="145"/>
      <c r="L20" s="171">
        <f>+SUM(L17:L19)</f>
        <v>260574</v>
      </c>
      <c r="M20" s="171"/>
      <c r="N20" s="171"/>
      <c r="O20" s="171">
        <f>O17+O18+O19</f>
        <v>0</v>
      </c>
      <c r="P20" s="171">
        <f>P17+P18+P19</f>
        <v>0</v>
      </c>
      <c r="Q20" s="171">
        <f>SUM(Q17:Q19)</f>
        <v>13595123</v>
      </c>
      <c r="R20" s="172"/>
      <c r="S20" s="173">
        <f>SUM(S17:S19)-V20</f>
        <v>0</v>
      </c>
      <c r="T20" s="171"/>
      <c r="U20" s="174">
        <f>S20+T20</f>
        <v>0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1" t="s">
        <v>64</v>
      </c>
      <c r="B21" s="192" t="s">
        <v>65</v>
      </c>
      <c r="C21" s="189" t="s">
        <v>35</v>
      </c>
      <c r="D21" s="190" t="s">
        <v>72</v>
      </c>
      <c r="E21" s="191" t="s">
        <v>64</v>
      </c>
      <c r="F21" s="190" t="s">
        <v>66</v>
      </c>
      <c r="G21" s="194" t="s">
        <v>99</v>
      </c>
      <c r="H21" s="195">
        <v>16295400</v>
      </c>
      <c r="I21" s="199" t="s">
        <v>59</v>
      </c>
      <c r="J21" s="195">
        <v>2108292.93</v>
      </c>
      <c r="K21" s="200"/>
      <c r="L21" s="195"/>
      <c r="M21" s="195"/>
      <c r="N21" s="195"/>
      <c r="O21" s="195"/>
      <c r="P21" s="195">
        <f>L21+M21+O21</f>
        <v>0</v>
      </c>
      <c r="Q21" s="196">
        <v>11671100</v>
      </c>
      <c r="R21" s="195">
        <v>2108292.93</v>
      </c>
      <c r="S21" s="195">
        <f aca="true" t="shared" si="2" ref="S21:S26">H21-Q21</f>
        <v>4624300</v>
      </c>
      <c r="T21" s="195">
        <f aca="true" t="shared" si="3" ref="T21:T28">J21-R21</f>
        <v>0</v>
      </c>
      <c r="U21" s="195">
        <f aca="true" t="shared" si="4" ref="U21:U28">S21+T21</f>
        <v>4624300</v>
      </c>
      <c r="V21" s="53"/>
      <c r="W21" s="53" t="s">
        <v>63</v>
      </c>
      <c r="X21" s="197"/>
      <c r="Y21" s="197"/>
      <c r="Z21" s="198"/>
      <c r="AA21" s="140"/>
    </row>
    <row r="22" spans="1:27" ht="39" customHeight="1">
      <c r="A22" s="191" t="s">
        <v>73</v>
      </c>
      <c r="B22" s="192" t="s">
        <v>74</v>
      </c>
      <c r="C22" s="189" t="s">
        <v>35</v>
      </c>
      <c r="D22" s="190" t="s">
        <v>75</v>
      </c>
      <c r="E22" s="191" t="s">
        <v>73</v>
      </c>
      <c r="F22" s="193" t="s">
        <v>60</v>
      </c>
      <c r="G22" s="194" t="s">
        <v>76</v>
      </c>
      <c r="H22" s="195">
        <v>6627253.74</v>
      </c>
      <c r="I22" s="202" t="s">
        <v>61</v>
      </c>
      <c r="J22" s="195">
        <v>379977.68</v>
      </c>
      <c r="K22" s="200"/>
      <c r="L22" s="195"/>
      <c r="M22" s="195"/>
      <c r="N22" s="195"/>
      <c r="O22" s="195"/>
      <c r="P22" s="195">
        <f aca="true" t="shared" si="5" ref="P22:P27">L22+M22+O22+N22</f>
        <v>0</v>
      </c>
      <c r="Q22" s="196"/>
      <c r="R22" s="195">
        <v>379977.68</v>
      </c>
      <c r="S22" s="195">
        <f t="shared" si="2"/>
        <v>6627253.74</v>
      </c>
      <c r="T22" s="195">
        <f t="shared" si="3"/>
        <v>0</v>
      </c>
      <c r="U22" s="195">
        <f t="shared" si="4"/>
        <v>6627253.74</v>
      </c>
      <c r="V22" s="53"/>
      <c r="W22" s="53"/>
      <c r="X22" s="197"/>
      <c r="Y22" s="197"/>
      <c r="Z22" s="198"/>
      <c r="AA22" s="140"/>
    </row>
    <row r="23" spans="1:27" ht="39" customHeight="1">
      <c r="A23" s="191" t="s">
        <v>77</v>
      </c>
      <c r="B23" s="192" t="s">
        <v>78</v>
      </c>
      <c r="C23" s="189" t="s">
        <v>35</v>
      </c>
      <c r="D23" s="190" t="s">
        <v>79</v>
      </c>
      <c r="E23" s="191" t="s">
        <v>80</v>
      </c>
      <c r="F23" s="193" t="s">
        <v>60</v>
      </c>
      <c r="G23" s="194" t="s">
        <v>76</v>
      </c>
      <c r="H23" s="195">
        <v>2500000</v>
      </c>
      <c r="I23" s="202" t="s">
        <v>61</v>
      </c>
      <c r="J23" s="195">
        <v>140136.99</v>
      </c>
      <c r="K23" s="200"/>
      <c r="L23" s="195"/>
      <c r="M23" s="195"/>
      <c r="N23" s="195"/>
      <c r="O23" s="195"/>
      <c r="P23" s="195">
        <f t="shared" si="5"/>
        <v>0</v>
      </c>
      <c r="Q23" s="196"/>
      <c r="R23" s="195">
        <v>140136.99</v>
      </c>
      <c r="S23" s="195">
        <f t="shared" si="2"/>
        <v>2500000</v>
      </c>
      <c r="T23" s="195">
        <f t="shared" si="3"/>
        <v>0</v>
      </c>
      <c r="U23" s="195">
        <f t="shared" si="4"/>
        <v>2500000</v>
      </c>
      <c r="V23" s="53"/>
      <c r="W23" s="53"/>
      <c r="X23" s="197"/>
      <c r="Y23" s="197"/>
      <c r="Z23" s="198"/>
      <c r="AA23" s="140"/>
    </row>
    <row r="24" spans="1:27" ht="39" customHeight="1">
      <c r="A24" s="191" t="s">
        <v>81</v>
      </c>
      <c r="B24" s="192" t="s">
        <v>82</v>
      </c>
      <c r="C24" s="189" t="s">
        <v>35</v>
      </c>
      <c r="D24" s="190" t="s">
        <v>96</v>
      </c>
      <c r="E24" s="191" t="s">
        <v>81</v>
      </c>
      <c r="F24" s="193" t="s">
        <v>60</v>
      </c>
      <c r="G24" s="203" t="s">
        <v>83</v>
      </c>
      <c r="H24" s="195">
        <v>471549</v>
      </c>
      <c r="I24" s="202" t="s">
        <v>61</v>
      </c>
      <c r="J24" s="195">
        <v>25935.2</v>
      </c>
      <c r="K24" s="200"/>
      <c r="L24" s="195"/>
      <c r="M24" s="195"/>
      <c r="N24" s="195"/>
      <c r="O24" s="195"/>
      <c r="P24" s="195">
        <f t="shared" si="5"/>
        <v>0</v>
      </c>
      <c r="Q24" s="196"/>
      <c r="R24" s="195">
        <v>25935.2</v>
      </c>
      <c r="S24" s="195">
        <f t="shared" si="2"/>
        <v>471549</v>
      </c>
      <c r="T24" s="195">
        <f t="shared" si="3"/>
        <v>0</v>
      </c>
      <c r="U24" s="195">
        <f t="shared" si="4"/>
        <v>471549</v>
      </c>
      <c r="V24" s="53"/>
      <c r="W24" s="53"/>
      <c r="X24" s="197"/>
      <c r="Y24" s="197"/>
      <c r="Z24" s="198"/>
      <c r="AA24" s="140"/>
    </row>
    <row r="25" spans="1:27" ht="39" customHeight="1">
      <c r="A25" s="191" t="s">
        <v>85</v>
      </c>
      <c r="B25" s="190" t="s">
        <v>86</v>
      </c>
      <c r="C25" s="189" t="s">
        <v>35</v>
      </c>
      <c r="D25" s="190" t="s">
        <v>86</v>
      </c>
      <c r="E25" s="191" t="s">
        <v>87</v>
      </c>
      <c r="F25" s="193" t="s">
        <v>60</v>
      </c>
      <c r="G25" s="203" t="s">
        <v>88</v>
      </c>
      <c r="H25" s="195">
        <v>37431300</v>
      </c>
      <c r="I25" s="202" t="s">
        <v>69</v>
      </c>
      <c r="J25" s="195">
        <v>298.42</v>
      </c>
      <c r="K25" s="200"/>
      <c r="L25" s="195"/>
      <c r="M25" s="195"/>
      <c r="N25" s="195"/>
      <c r="O25" s="195"/>
      <c r="P25" s="195">
        <f t="shared" si="5"/>
        <v>0</v>
      </c>
      <c r="Q25" s="196">
        <v>37056987</v>
      </c>
      <c r="R25" s="195">
        <v>298.42</v>
      </c>
      <c r="S25" s="195">
        <f t="shared" si="2"/>
        <v>374313</v>
      </c>
      <c r="T25" s="195">
        <f t="shared" si="3"/>
        <v>0</v>
      </c>
      <c r="U25" s="195">
        <f t="shared" si="4"/>
        <v>374313</v>
      </c>
      <c r="V25" s="53"/>
      <c r="W25" s="53"/>
      <c r="X25" s="197"/>
      <c r="Y25" s="197"/>
      <c r="Z25" s="198"/>
      <c r="AA25" s="140"/>
    </row>
    <row r="26" spans="1:27" ht="39" customHeight="1">
      <c r="A26" s="191" t="s">
        <v>84</v>
      </c>
      <c r="B26" s="190" t="s">
        <v>90</v>
      </c>
      <c r="C26" s="189" t="s">
        <v>35</v>
      </c>
      <c r="D26" s="190" t="s">
        <v>90</v>
      </c>
      <c r="E26" s="191" t="s">
        <v>84</v>
      </c>
      <c r="F26" s="193" t="s">
        <v>89</v>
      </c>
      <c r="G26" s="203" t="s">
        <v>98</v>
      </c>
      <c r="H26" s="195">
        <v>27126823</v>
      </c>
      <c r="I26" s="202" t="s">
        <v>69</v>
      </c>
      <c r="J26" s="195">
        <v>219.24</v>
      </c>
      <c r="K26" s="200"/>
      <c r="L26" s="195"/>
      <c r="M26" s="195"/>
      <c r="N26" s="195"/>
      <c r="O26" s="195"/>
      <c r="P26" s="195"/>
      <c r="Q26" s="196">
        <v>25770481.85</v>
      </c>
      <c r="R26" s="195">
        <v>219.24</v>
      </c>
      <c r="S26" s="195">
        <f t="shared" si="2"/>
        <v>1356341.1499999985</v>
      </c>
      <c r="T26" s="195">
        <f t="shared" si="3"/>
        <v>0</v>
      </c>
      <c r="U26" s="195">
        <f t="shared" si="4"/>
        <v>1356341.1499999985</v>
      </c>
      <c r="V26" s="53"/>
      <c r="W26" s="53"/>
      <c r="X26" s="197"/>
      <c r="Y26" s="197"/>
      <c r="Z26" s="198"/>
      <c r="AA26" s="140"/>
    </row>
    <row r="27" spans="1:27" ht="39" customHeight="1">
      <c r="A27" s="191" t="s">
        <v>91</v>
      </c>
      <c r="B27" s="190" t="s">
        <v>94</v>
      </c>
      <c r="C27" s="189" t="s">
        <v>35</v>
      </c>
      <c r="D27" s="190" t="s">
        <v>94</v>
      </c>
      <c r="E27" s="191" t="s">
        <v>91</v>
      </c>
      <c r="F27" s="193" t="s">
        <v>60</v>
      </c>
      <c r="G27" s="203" t="s">
        <v>98</v>
      </c>
      <c r="H27" s="195">
        <v>3125799</v>
      </c>
      <c r="I27" s="202" t="s">
        <v>69</v>
      </c>
      <c r="J27" s="195">
        <v>25.69</v>
      </c>
      <c r="K27" s="200"/>
      <c r="L27" s="195"/>
      <c r="M27" s="195"/>
      <c r="N27" s="195"/>
      <c r="O27" s="195"/>
      <c r="P27" s="195">
        <f t="shared" si="5"/>
        <v>0</v>
      </c>
      <c r="Q27" s="196"/>
      <c r="R27" s="195">
        <v>25.69</v>
      </c>
      <c r="S27" s="195">
        <v>3125799</v>
      </c>
      <c r="T27" s="195">
        <f t="shared" si="3"/>
        <v>0</v>
      </c>
      <c r="U27" s="195">
        <f t="shared" si="4"/>
        <v>3125799</v>
      </c>
      <c r="V27" s="53"/>
      <c r="W27" s="53"/>
      <c r="X27" s="197"/>
      <c r="Y27" s="197"/>
      <c r="Z27" s="198"/>
      <c r="AA27" s="140"/>
    </row>
    <row r="28" spans="1:27" ht="39" customHeight="1">
      <c r="A28" s="191" t="s">
        <v>92</v>
      </c>
      <c r="B28" s="190" t="s">
        <v>93</v>
      </c>
      <c r="C28" s="189" t="s">
        <v>35</v>
      </c>
      <c r="D28" s="190" t="s">
        <v>93</v>
      </c>
      <c r="E28" s="191" t="s">
        <v>92</v>
      </c>
      <c r="F28" s="193" t="s">
        <v>60</v>
      </c>
      <c r="G28" s="203" t="s">
        <v>98</v>
      </c>
      <c r="H28" s="195">
        <v>1841046</v>
      </c>
      <c r="I28" s="202" t="s">
        <v>69</v>
      </c>
      <c r="J28" s="195">
        <v>10.09</v>
      </c>
      <c r="K28" s="200">
        <v>43147</v>
      </c>
      <c r="L28" s="195"/>
      <c r="M28" s="195">
        <v>10.09</v>
      </c>
      <c r="N28" s="195"/>
      <c r="O28" s="195"/>
      <c r="P28" s="195"/>
      <c r="Q28" s="196"/>
      <c r="R28" s="195">
        <v>10.09</v>
      </c>
      <c r="S28" s="195">
        <v>1841046</v>
      </c>
      <c r="T28" s="195">
        <f t="shared" si="3"/>
        <v>0</v>
      </c>
      <c r="U28" s="195">
        <f t="shared" si="4"/>
        <v>1841046</v>
      </c>
      <c r="V28" s="53"/>
      <c r="W28" s="53"/>
      <c r="X28" s="197"/>
      <c r="Y28" s="197"/>
      <c r="Z28" s="198"/>
      <c r="AA28" s="140"/>
    </row>
    <row r="29" spans="1:27" ht="33" customHeight="1" thickBot="1">
      <c r="A29" s="182"/>
      <c r="B29" s="183"/>
      <c r="C29" s="184" t="s">
        <v>58</v>
      </c>
      <c r="D29" s="201" t="s">
        <v>97</v>
      </c>
      <c r="E29" s="185"/>
      <c r="F29" s="184"/>
      <c r="G29" s="186"/>
      <c r="H29" s="187">
        <f>H21+H22+H23+H24+H25+H26+H27+H28</f>
        <v>95419170.74000001</v>
      </c>
      <c r="I29" s="187"/>
      <c r="J29" s="187">
        <f>J21+J22+J23+J24+J25+J26+J27+J28</f>
        <v>2654896.2400000007</v>
      </c>
      <c r="K29" s="187"/>
      <c r="L29" s="187">
        <f>L21+L22+L23+L24+L25+L26+L27+L28</f>
        <v>0</v>
      </c>
      <c r="M29" s="187">
        <f>+M21+M22+M23+M24+M25+M26+M27+M28</f>
        <v>10.09</v>
      </c>
      <c r="N29" s="187">
        <f>+N21+N22+N23+N24+N25+N26+N27+N28</f>
        <v>0</v>
      </c>
      <c r="O29" s="187">
        <f>+O21+O22+O23+O24+O25+O26+O27+O28</f>
        <v>0</v>
      </c>
      <c r="P29" s="187">
        <f>+P21+P22+P23+P24+P25+P26+P27+P28</f>
        <v>0</v>
      </c>
      <c r="Q29" s="187">
        <f>+Q21+Q22+Q23+Q24+Q25+Q26+Q27+Q28</f>
        <v>74498568.85</v>
      </c>
      <c r="R29" s="187">
        <f>R21+R22+R23+R24+R25+R26+R27+R28</f>
        <v>2654896.2400000007</v>
      </c>
      <c r="S29" s="187">
        <f>S21+S22+S23+S24+S25+S26+S27+S28</f>
        <v>20920601.89</v>
      </c>
      <c r="T29" s="187">
        <f>T21+T22+T23+T24+T25+T26+T27+T28</f>
        <v>0</v>
      </c>
      <c r="U29" s="187">
        <f>U21+U22+U23+U24+U25+U26+U27+U28</f>
        <v>20920601.89</v>
      </c>
      <c r="V29" s="187"/>
      <c r="W29" s="187"/>
      <c r="X29" s="187"/>
      <c r="Y29" s="187" t="e">
        <f>+SUM(#REF!)</f>
        <v>#REF!</v>
      </c>
      <c r="Z29" s="188"/>
      <c r="AA29" s="140"/>
    </row>
    <row r="30" spans="1:27" s="140" customFormat="1" ht="21.75" customHeight="1" thickBot="1">
      <c r="A30" s="114" t="s">
        <v>62</v>
      </c>
      <c r="B30" s="115"/>
      <c r="C30" s="133" t="s">
        <v>58</v>
      </c>
      <c r="D30" s="207" t="s">
        <v>97</v>
      </c>
      <c r="E30" s="208"/>
      <c r="F30" s="117"/>
      <c r="G30" s="118"/>
      <c r="H30" s="175">
        <f>H15+H20+H29</f>
        <v>110095993.74000001</v>
      </c>
      <c r="I30" s="175"/>
      <c r="J30" s="175">
        <f>J15+J20+J29</f>
        <v>2654896.2400000007</v>
      </c>
      <c r="K30" s="175"/>
      <c r="L30" s="175">
        <f>+L15+L20+L29</f>
        <v>280720</v>
      </c>
      <c r="M30" s="175">
        <f>+M20+M29</f>
        <v>10.09</v>
      </c>
      <c r="N30" s="175">
        <f>+N20+N29</f>
        <v>0</v>
      </c>
      <c r="O30" s="175">
        <f>+O15+O20+O29</f>
        <v>0</v>
      </c>
      <c r="P30" s="175">
        <f>+P15+P20+P29</f>
        <v>0</v>
      </c>
      <c r="Q30" s="175">
        <f>Q15+Q20+Q29</f>
        <v>89175391.85</v>
      </c>
      <c r="R30" s="175">
        <f aca="true" t="shared" si="6" ref="R30:Y30">+R15+R20+R29</f>
        <v>2654896.2400000007</v>
      </c>
      <c r="S30" s="175">
        <f t="shared" si="6"/>
        <v>20920601.89</v>
      </c>
      <c r="T30" s="175">
        <f t="shared" si="6"/>
        <v>0</v>
      </c>
      <c r="U30" s="175">
        <f t="shared" si="6"/>
        <v>20920601.89</v>
      </c>
      <c r="V30" s="175">
        <f t="shared" si="6"/>
        <v>0</v>
      </c>
      <c r="W30" s="175">
        <f t="shared" si="6"/>
        <v>0</v>
      </c>
      <c r="X30" s="175">
        <f t="shared" si="6"/>
        <v>0</v>
      </c>
      <c r="Y30" s="175" t="e">
        <f t="shared" si="6"/>
        <v>#REF!</v>
      </c>
      <c r="Z30" s="135"/>
      <c r="AA30" s="31"/>
    </row>
    <row r="31" spans="4:21" ht="31.5" customHeight="1">
      <c r="D31" s="136" t="s">
        <v>71</v>
      </c>
      <c r="E31" s="137"/>
      <c r="F31" s="136"/>
      <c r="G31" s="136"/>
      <c r="H31" s="138"/>
      <c r="I31" s="136"/>
      <c r="J31" s="136"/>
      <c r="K31" s="136" t="s">
        <v>70</v>
      </c>
      <c r="L31" s="136"/>
      <c r="Q31" s="136"/>
      <c r="R31" s="136"/>
      <c r="S31" s="138"/>
      <c r="T31" s="138"/>
      <c r="U31" s="147"/>
    </row>
    <row r="32" spans="4:21" ht="15">
      <c r="D32" s="136"/>
      <c r="E32" s="136"/>
      <c r="F32" s="136"/>
      <c r="G32" s="136"/>
      <c r="H32" s="138"/>
      <c r="I32" s="136"/>
      <c r="J32" s="136"/>
      <c r="K32" s="136"/>
      <c r="L32" s="136"/>
      <c r="S32" s="50"/>
      <c r="U32" s="50"/>
    </row>
    <row r="33" spans="4:12" ht="15">
      <c r="D33" s="136" t="s">
        <v>48</v>
      </c>
      <c r="E33" s="136"/>
      <c r="F33" s="136"/>
      <c r="G33" s="136"/>
      <c r="H33" s="138"/>
      <c r="I33" s="136"/>
      <c r="J33" s="136"/>
      <c r="K33" s="136" t="s">
        <v>95</v>
      </c>
      <c r="L33" s="136"/>
    </row>
  </sheetData>
  <sheetProtection/>
  <mergeCells count="3">
    <mergeCell ref="V8:X8"/>
    <mergeCell ref="D30:E30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buh1</cp:lastModifiedBy>
  <cp:lastPrinted>2018-04-13T10:40:40Z</cp:lastPrinted>
  <dcterms:created xsi:type="dcterms:W3CDTF">2002-08-16T05:10:06Z</dcterms:created>
  <dcterms:modified xsi:type="dcterms:W3CDTF">2018-04-13T10:40:44Z</dcterms:modified>
  <cp:category/>
  <cp:version/>
  <cp:contentType/>
  <cp:contentStatus/>
</cp:coreProperties>
</file>