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вышестоящих'!$A$1:$X$34</definedName>
  </definedNames>
  <calcPr fullCalcOnLoad="1"/>
</workbook>
</file>

<file path=xl/sharedStrings.xml><?xml version="1.0" encoding="utf-8"?>
<sst xmlns="http://schemas.openxmlformats.org/spreadsheetml/2006/main" count="165" uniqueCount="110">
  <si>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</si>
  <si>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</si>
  <si>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</si>
  <si>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</si>
  <si>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</si>
  <si>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</si>
  <si>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</si>
  <si>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</si>
  <si>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</si>
  <si>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</si>
  <si>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</si>
  <si>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</si>
  <si>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</si>
  <si>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</si>
  <si>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</si>
  <si>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</si>
  <si>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</si>
  <si>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</si>
  <si>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</si>
  <si>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</si>
  <si>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</si>
  <si>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</si>
  <si>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</si>
  <si>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</si>
  <si>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</si>
  <si>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</si>
  <si>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</si>
  <si>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</si>
  <si>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</si>
  <si>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</si>
  <si>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</si>
  <si>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</si>
  <si>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</si>
  <si>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</si>
  <si>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</si>
  <si>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</si>
  <si>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</si>
  <si>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</si>
  <si>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</si>
  <si>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</si>
  <si>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</si>
  <si>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</si>
  <si>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</si>
  <si>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</si>
  <si>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</si>
  <si>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</si>
  <si>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</si>
  <si>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</si>
  <si>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 xml:space="preserve">Главный бухгалтер  </t>
  </si>
  <si>
    <t>В.Д.Визнюк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</si>
  <si>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</si>
  <si>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</si>
  <si>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</si>
  <si>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</si>
  <si>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</si>
  <si>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</si>
  <si>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</si>
  <si>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</si>
  <si>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</si>
  <si>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Итого на 01.10.2011 года</t>
  </si>
  <si>
    <t>1/2 ст. реф</t>
  </si>
  <si>
    <t>Рем дорог</t>
  </si>
  <si>
    <t>1/3ст,реф</t>
  </si>
  <si>
    <t xml:space="preserve">                                                </t>
  </si>
  <si>
    <t xml:space="preserve"> </t>
  </si>
  <si>
    <t>18,06,2013</t>
  </si>
  <si>
    <t>15/13</t>
  </si>
  <si>
    <t>Соглашение №15-13</t>
  </si>
  <si>
    <t>25,04,2016</t>
  </si>
  <si>
    <t>12,08,2013</t>
  </si>
  <si>
    <t>Соглашение №21-13</t>
  </si>
  <si>
    <t>15,07,2016</t>
  </si>
  <si>
    <t>02,08,2013</t>
  </si>
  <si>
    <t>01-р/13</t>
  </si>
  <si>
    <t>Кассовый разрыв-реструкторизация</t>
  </si>
  <si>
    <t>Реструкторизировано</t>
  </si>
  <si>
    <t>21-13</t>
  </si>
  <si>
    <t>-</t>
  </si>
  <si>
    <t>15,03,2017</t>
  </si>
  <si>
    <t>05,05,2014</t>
  </si>
  <si>
    <t>13/14</t>
  </si>
  <si>
    <t>Соглашение №13/14</t>
  </si>
  <si>
    <t>0,1%год</t>
  </si>
  <si>
    <t>Част покр дефит,реструкт</t>
  </si>
  <si>
    <t>Т.А.Толоконникова</t>
  </si>
  <si>
    <t xml:space="preserve">Руководитель </t>
  </si>
  <si>
    <t>Соглашение №01-р-13</t>
  </si>
  <si>
    <t>1/12/2015-2018г</t>
  </si>
  <si>
    <t>27,10,15</t>
  </si>
  <si>
    <t>262/15</t>
  </si>
  <si>
    <t>Соглашение №262-15</t>
  </si>
  <si>
    <t>23,11,15</t>
  </si>
  <si>
    <t>319-15</t>
  </si>
  <si>
    <t>Соглашение №319-15</t>
  </si>
  <si>
    <t>1,11,2018</t>
  </si>
  <si>
    <t>15,12,15</t>
  </si>
  <si>
    <t>360-15</t>
  </si>
  <si>
    <t>Соглашение №360-15</t>
  </si>
  <si>
    <t>15,12,2015</t>
  </si>
  <si>
    <t>28,12,2015</t>
  </si>
  <si>
    <t>31,12,15</t>
  </si>
  <si>
    <t>419-15</t>
  </si>
  <si>
    <t>Соглашение №-41915</t>
  </si>
  <si>
    <t>Соглашение №1-р/15/д</t>
  </si>
  <si>
    <t>№1-р/15/д</t>
  </si>
  <si>
    <t>1,12 2016,2017гг</t>
  </si>
  <si>
    <t xml:space="preserve">01,12,2018                                    </t>
  </si>
  <si>
    <t>14,01,16</t>
  </si>
  <si>
    <t>11,02,16г</t>
  </si>
  <si>
    <t>01.04.2016года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</si>
</sst>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8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7" xfId="0" applyNumberFormat="1" applyBorder="1" applyAlignment="1">
      <alignment/>
    </xf>
    <xf numFmtId="0" fontId="0" fillId="2" borderId="8" xfId="0" applyFill="1" applyBorder="1" applyAlignment="1">
      <alignment/>
    </xf>
    <xf numFmtId="0" fontId="4" fillId="0" borderId="13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2" borderId="32" xfId="0" applyFill="1" applyBorder="1" applyAlignment="1">
      <alignment/>
    </xf>
    <xf numFmtId="0" fontId="4" fillId="0" borderId="37" xfId="0" applyFont="1" applyBorder="1" applyAlignment="1">
      <alignment vertical="justify"/>
    </xf>
    <xf numFmtId="0" fontId="0" fillId="0" borderId="32" xfId="0" applyFont="1" applyBorder="1" applyAlignment="1">
      <alignment/>
    </xf>
    <xf numFmtId="14" fontId="1" fillId="0" borderId="32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vertical="justify"/>
    </xf>
    <xf numFmtId="0" fontId="0" fillId="0" borderId="8" xfId="0" applyFont="1" applyBorder="1" applyAlignment="1">
      <alignment/>
    </xf>
    <xf numFmtId="0" fontId="4" fillId="0" borderId="6" xfId="0" applyFont="1" applyBorder="1" applyAlignment="1">
      <alignment vertical="justify"/>
    </xf>
    <xf numFmtId="49" fontId="0" fillId="0" borderId="1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40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6" xfId="0" applyNumberFormat="1" applyBorder="1" applyAlignment="1">
      <alignment/>
    </xf>
    <xf numFmtId="14" fontId="0" fillId="3" borderId="32" xfId="0" applyNumberFormat="1" applyFill="1" applyBorder="1" applyAlignment="1">
      <alignment/>
    </xf>
    <xf numFmtId="49" fontId="0" fillId="3" borderId="32" xfId="0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37" xfId="0" applyFill="1" applyBorder="1" applyAlignment="1">
      <alignment/>
    </xf>
    <xf numFmtId="14" fontId="0" fillId="3" borderId="35" xfId="0" applyNumberFormat="1" applyFill="1" applyBorder="1" applyAlignment="1">
      <alignment/>
    </xf>
    <xf numFmtId="0" fontId="3" fillId="3" borderId="32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2" fontId="0" fillId="3" borderId="32" xfId="0" applyNumberFormat="1" applyFill="1" applyBorder="1" applyAlignment="1">
      <alignment/>
    </xf>
    <xf numFmtId="0" fontId="0" fillId="3" borderId="35" xfId="0" applyFill="1" applyBorder="1" applyAlignment="1">
      <alignment/>
    </xf>
    <xf numFmtId="2" fontId="0" fillId="3" borderId="35" xfId="0" applyNumberFormat="1" applyFill="1" applyBorder="1" applyAlignment="1">
      <alignment/>
    </xf>
    <xf numFmtId="2" fontId="0" fillId="3" borderId="37" xfId="0" applyNumberFormat="1" applyFill="1" applyBorder="1" applyAlignment="1">
      <alignment/>
    </xf>
    <xf numFmtId="2" fontId="0" fillId="3" borderId="46" xfId="0" applyNumberFormat="1" applyFill="1" applyBorder="1" applyAlignment="1">
      <alignment/>
    </xf>
    <xf numFmtId="14" fontId="0" fillId="4" borderId="47" xfId="0" applyNumberFormat="1" applyFont="1" applyFill="1" applyBorder="1" applyAlignment="1">
      <alignment/>
    </xf>
    <xf numFmtId="0" fontId="0" fillId="4" borderId="47" xfId="0" applyFont="1" applyFill="1" applyBorder="1" applyAlignment="1">
      <alignment/>
    </xf>
    <xf numFmtId="14" fontId="1" fillId="0" borderId="5" xfId="0" applyNumberFormat="1" applyFont="1" applyBorder="1" applyAlignment="1">
      <alignment/>
    </xf>
    <xf numFmtId="0" fontId="3" fillId="4" borderId="46" xfId="0" applyFont="1" applyFill="1" applyBorder="1" applyAlignment="1">
      <alignment vertical="center"/>
    </xf>
    <xf numFmtId="14" fontId="0" fillId="4" borderId="46" xfId="0" applyNumberFormat="1" applyFont="1" applyFill="1" applyBorder="1" applyAlignment="1">
      <alignment/>
    </xf>
    <xf numFmtId="14" fontId="0" fillId="3" borderId="48" xfId="0" applyNumberFormat="1" applyFill="1" applyBorder="1" applyAlignment="1">
      <alignment/>
    </xf>
    <xf numFmtId="49" fontId="0" fillId="3" borderId="48" xfId="0" applyNumberFormat="1" applyFill="1" applyBorder="1" applyAlignment="1">
      <alignment horizontal="center"/>
    </xf>
    <xf numFmtId="0" fontId="4" fillId="3" borderId="48" xfId="0" applyFont="1" applyFill="1" applyBorder="1" applyAlignment="1">
      <alignment vertical="justify"/>
    </xf>
    <xf numFmtId="0" fontId="0" fillId="3" borderId="48" xfId="0" applyFont="1" applyFill="1" applyBorder="1" applyAlignment="1">
      <alignment/>
    </xf>
    <xf numFmtId="14" fontId="1" fillId="3" borderId="48" xfId="0" applyNumberFormat="1" applyFont="1" applyFill="1" applyBorder="1" applyAlignment="1">
      <alignment/>
    </xf>
    <xf numFmtId="2" fontId="0" fillId="3" borderId="48" xfId="0" applyNumberFormat="1" applyFill="1" applyBorder="1" applyAlignment="1">
      <alignment/>
    </xf>
    <xf numFmtId="0" fontId="0" fillId="3" borderId="48" xfId="0" applyFill="1" applyBorder="1" applyAlignment="1">
      <alignment/>
    </xf>
    <xf numFmtId="2" fontId="0" fillId="3" borderId="49" xfId="0" applyNumberFormat="1" applyFill="1" applyBorder="1" applyAlignment="1">
      <alignment/>
    </xf>
    <xf numFmtId="2" fontId="0" fillId="3" borderId="50" xfId="0" applyNumberFormat="1" applyFill="1" applyBorder="1" applyAlignment="1">
      <alignment/>
    </xf>
    <xf numFmtId="2" fontId="0" fillId="3" borderId="51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14" fontId="0" fillId="4" borderId="53" xfId="0" applyNumberFormat="1" applyFont="1" applyFill="1" applyBorder="1" applyAlignment="1">
      <alignment/>
    </xf>
    <xf numFmtId="49" fontId="0" fillId="4" borderId="37" xfId="0" applyNumberFormat="1" applyFont="1" applyFill="1" applyBorder="1" applyAlignment="1">
      <alignment horizontal="center"/>
    </xf>
    <xf numFmtId="0" fontId="3" fillId="4" borderId="32" xfId="0" applyFont="1" applyFill="1" applyBorder="1" applyAlignment="1">
      <alignment/>
    </xf>
    <xf numFmtId="14" fontId="0" fillId="4" borderId="32" xfId="0" applyNumberFormat="1" applyFont="1" applyFill="1" applyBorder="1" applyAlignment="1">
      <alignment/>
    </xf>
    <xf numFmtId="2" fontId="0" fillId="4" borderId="4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8" xfId="0" applyFont="1" applyFill="1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50" xfId="0" applyFill="1" applyBorder="1" applyAlignment="1">
      <alignment/>
    </xf>
    <xf numFmtId="2" fontId="0" fillId="0" borderId="54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5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3" borderId="32" xfId="0" applyNumberFormat="1" applyFill="1" applyBorder="1" applyAlignment="1">
      <alignment/>
    </xf>
    <xf numFmtId="4" fontId="0" fillId="3" borderId="35" xfId="0" applyNumberFormat="1" applyFill="1" applyBorder="1" applyAlignment="1">
      <alignment horizontal="right"/>
    </xf>
    <xf numFmtId="4" fontId="0" fillId="3" borderId="37" xfId="0" applyNumberFormat="1" applyFill="1" applyBorder="1" applyAlignment="1">
      <alignment/>
    </xf>
    <xf numFmtId="4" fontId="1" fillId="3" borderId="35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4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57" xfId="0" applyNumberFormat="1" applyFont="1" applyBorder="1" applyAlignment="1">
      <alignment/>
    </xf>
    <xf numFmtId="4" fontId="0" fillId="0" borderId="58" xfId="0" applyNumberFormat="1" applyBorder="1" applyAlignment="1">
      <alignment/>
    </xf>
    <xf numFmtId="4" fontId="1" fillId="0" borderId="59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3" borderId="48" xfId="0" applyNumberFormat="1" applyFill="1" applyBorder="1" applyAlignment="1">
      <alignment/>
    </xf>
    <xf numFmtId="4" fontId="0" fillId="3" borderId="49" xfId="0" applyNumberFormat="1" applyFill="1" applyBorder="1" applyAlignment="1">
      <alignment/>
    </xf>
    <xf numFmtId="4" fontId="1" fillId="3" borderId="60" xfId="0" applyNumberFormat="1" applyFont="1" applyFill="1" applyBorder="1" applyAlignment="1">
      <alignment/>
    </xf>
    <xf numFmtId="4" fontId="0" fillId="3" borderId="61" xfId="0" applyNumberFormat="1" applyFill="1" applyBorder="1" applyAlignment="1">
      <alignment/>
    </xf>
    <xf numFmtId="4" fontId="0" fillId="4" borderId="46" xfId="0" applyNumberFormat="1" applyFont="1" applyFill="1" applyBorder="1" applyAlignment="1">
      <alignment/>
    </xf>
    <xf numFmtId="4" fontId="0" fillId="0" borderId="62" xfId="0" applyNumberFormat="1" applyBorder="1" applyAlignment="1">
      <alignment/>
    </xf>
    <xf numFmtId="2" fontId="0" fillId="0" borderId="45" xfId="0" applyNumberFormat="1" applyBorder="1" applyAlignment="1">
      <alignment horizontal="justify" vertical="top"/>
    </xf>
    <xf numFmtId="14" fontId="0" fillId="0" borderId="36" xfId="0" applyNumberFormat="1" applyBorder="1" applyAlignment="1">
      <alignment/>
    </xf>
    <xf numFmtId="14" fontId="0" fillId="0" borderId="33" xfId="0" applyNumberFormat="1" applyBorder="1" applyAlignment="1">
      <alignment/>
    </xf>
    <xf numFmtId="2" fontId="0" fillId="0" borderId="43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3" fillId="4" borderId="63" xfId="0" applyFont="1" applyFill="1" applyBorder="1" applyAlignment="1">
      <alignment/>
    </xf>
    <xf numFmtId="49" fontId="0" fillId="4" borderId="64" xfId="0" applyNumberFormat="1" applyFont="1" applyFill="1" applyBorder="1" applyAlignment="1">
      <alignment horizontal="center"/>
    </xf>
    <xf numFmtId="0" fontId="3" fillId="4" borderId="64" xfId="0" applyFont="1" applyFill="1" applyBorder="1" applyAlignment="1">
      <alignment/>
    </xf>
    <xf numFmtId="14" fontId="0" fillId="4" borderId="65" xfId="0" applyNumberFormat="1" applyFont="1" applyFill="1" applyBorder="1" applyAlignment="1">
      <alignment/>
    </xf>
    <xf numFmtId="0" fontId="0" fillId="4" borderId="64" xfId="0" applyFont="1" applyFill="1" applyBorder="1" applyAlignment="1">
      <alignment/>
    </xf>
    <xf numFmtId="4" fontId="0" fillId="4" borderId="64" xfId="0" applyNumberFormat="1" applyFont="1" applyFill="1" applyBorder="1" applyAlignment="1">
      <alignment/>
    </xf>
    <xf numFmtId="2" fontId="0" fillId="4" borderId="66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 vertical="justify"/>
    </xf>
    <xf numFmtId="14" fontId="0" fillId="0" borderId="7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vertical="justify"/>
    </xf>
    <xf numFmtId="1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2" borderId="0" xfId="0" applyFill="1" applyBorder="1" applyAlignment="1">
      <alignment horizontal="justify"/>
    </xf>
    <xf numFmtId="16" fontId="0" fillId="0" borderId="10" xfId="0" applyNumberFormat="1" applyBorder="1" applyAlignment="1">
      <alignment/>
    </xf>
    <xf numFmtId="14" fontId="0" fillId="0" borderId="6" xfId="0" applyNumberFormat="1" applyBorder="1" applyAlignment="1">
      <alignment wrapText="1"/>
    </xf>
    <xf numFmtId="0" fontId="3" fillId="4" borderId="67" xfId="0" applyFont="1" applyFill="1" applyBorder="1" applyAlignment="1">
      <alignment/>
    </xf>
    <xf numFmtId="16" fontId="0" fillId="0" borderId="6" xfId="0" applyNumberFormat="1" applyBorder="1" applyAlignment="1">
      <alignment/>
    </xf>
    <xf numFmtId="14" fontId="0" fillId="0" borderId="6" xfId="0" applyNumberFormat="1" applyBorder="1" applyAlignment="1">
      <alignment horizontal="justify" vertic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37" xfId="0" applyFont="1" applyFill="1" applyBorder="1" applyAlignment="1">
      <alignment vertical="justify"/>
    </xf>
    <xf numFmtId="0" fontId="0" fillId="0" borderId="68" xfId="0" applyBorder="1" applyAlignment="1">
      <alignment/>
    </xf>
    <xf numFmtId="0" fontId="0" fillId="0" borderId="3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BreakPreview" zoomScale="75" zoomScaleSheetLayoutView="75" workbookViewId="0" topLeftCell="A4">
      <pane ySplit="8" topLeftCell="BM12" activePane="bottomLeft" state="frozen"/>
      <selection pane="topLeft" activeCell="A4" sqref="A4"/>
      <selection pane="bottomLeft" activeCell="T25" sqref="T25"/>
    </sheetView>
  </sheetViews>
  <sheetFormatPr defaultColWidth="9.00390625" defaultRowHeight="12.75" outlineLevelCol="1"/>
  <cols>
    <col min="1" max="1" width="11.375" style="14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6.375" style="0" customWidth="1" outlineLevel="1"/>
    <col min="8" max="8" width="17.25390625" style="50" customWidth="1" outlineLevel="1"/>
    <col min="9" max="9" width="11.00390625" style="0" customWidth="1" outlineLevel="1"/>
    <col min="10" max="10" width="13.00390625" style="0" customWidth="1" outlineLevel="1"/>
    <col min="11" max="11" width="11.625" style="0" customWidth="1" outlineLevel="1"/>
    <col min="12" max="12" width="14.125" style="0" customWidth="1" outlineLevel="1"/>
    <col min="13" max="13" width="13.75390625" style="0" customWidth="1" outlineLevel="1"/>
    <col min="14" max="14" width="15.375" style="0" customWidth="1" outlineLevel="1"/>
    <col min="15" max="15" width="13.875" style="0" customWidth="1" outlineLevel="1"/>
    <col min="16" max="16" width="14.6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.75">
      <c r="F3" s="12" t="s">
        <v>33</v>
      </c>
    </row>
    <row r="4" ht="15.75">
      <c r="G4" s="12" t="s">
        <v>32</v>
      </c>
    </row>
    <row r="5" spans="6:10" ht="12.75">
      <c r="F5" s="10" t="s">
        <v>52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51</v>
      </c>
    </row>
    <row r="7" spans="1:26" ht="18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64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57</v>
      </c>
      <c r="P8" s="8" t="s">
        <v>26</v>
      </c>
      <c r="Q8" s="3" t="s">
        <v>34</v>
      </c>
      <c r="R8" s="31"/>
      <c r="S8" s="37"/>
      <c r="T8" s="3"/>
      <c r="U8" s="38"/>
      <c r="V8" s="206" t="s">
        <v>53</v>
      </c>
      <c r="W8" s="207"/>
      <c r="X8" s="208"/>
      <c r="Y8" s="99" t="s">
        <v>47</v>
      </c>
      <c r="Z8" s="99" t="s">
        <v>50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75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42339</v>
      </c>
      <c r="H14" s="158">
        <v>1081700</v>
      </c>
      <c r="I14" s="25"/>
      <c r="J14" s="160"/>
      <c r="K14" s="72"/>
      <c r="L14" s="158"/>
      <c r="M14" s="158"/>
      <c r="N14" s="158"/>
      <c r="O14" s="158"/>
      <c r="P14" s="158"/>
      <c r="Q14" s="159">
        <v>1061554</v>
      </c>
      <c r="R14" s="160"/>
      <c r="S14" s="161">
        <f>H14-Q14</f>
        <v>20146</v>
      </c>
      <c r="T14" s="158"/>
      <c r="U14" s="150">
        <f>S14+T14</f>
        <v>20146</v>
      </c>
      <c r="V14" s="73">
        <v>0</v>
      </c>
      <c r="W14" s="52"/>
      <c r="X14" s="94">
        <f>SUM(V14:W14)</f>
        <v>0</v>
      </c>
      <c r="Y14" s="129">
        <v>0</v>
      </c>
      <c r="Z14" s="179" t="s">
        <v>77</v>
      </c>
      <c r="AA14" s="140"/>
    </row>
    <row r="15" spans="1:27" s="140" customFormat="1" ht="24" customHeight="1" thickBot="1">
      <c r="A15" s="131"/>
      <c r="B15" s="132"/>
      <c r="C15" s="133" t="s">
        <v>58</v>
      </c>
      <c r="D15" s="209" t="s">
        <v>109</v>
      </c>
      <c r="E15" s="211"/>
      <c r="F15" s="133"/>
      <c r="G15" s="134"/>
      <c r="H15" s="162">
        <f>H14</f>
        <v>1081700</v>
      </c>
      <c r="I15" s="162">
        <f aca="true" t="shared" si="0" ref="I15:S15">I14</f>
        <v>0</v>
      </c>
      <c r="J15" s="162">
        <f t="shared" si="0"/>
        <v>0</v>
      </c>
      <c r="K15" s="162">
        <f t="shared" si="0"/>
        <v>0</v>
      </c>
      <c r="L15" s="162">
        <f t="shared" si="0"/>
        <v>0</v>
      </c>
      <c r="M15" s="162">
        <f t="shared" si="0"/>
        <v>0</v>
      </c>
      <c r="N15" s="162"/>
      <c r="O15" s="162">
        <f t="shared" si="0"/>
        <v>0</v>
      </c>
      <c r="P15" s="162"/>
      <c r="Q15" s="162">
        <f>Q14</f>
        <v>1061554</v>
      </c>
      <c r="R15" s="162">
        <f t="shared" si="0"/>
        <v>0</v>
      </c>
      <c r="S15" s="162">
        <f t="shared" si="0"/>
        <v>20146</v>
      </c>
      <c r="T15" s="162">
        <f aca="true" t="shared" si="1" ref="T15:Y15">T14</f>
        <v>0</v>
      </c>
      <c r="U15" s="162">
        <f t="shared" si="1"/>
        <v>20146</v>
      </c>
      <c r="V15" s="162">
        <f t="shared" si="1"/>
        <v>0</v>
      </c>
      <c r="W15" s="162">
        <f t="shared" si="1"/>
        <v>0</v>
      </c>
      <c r="X15" s="162">
        <f t="shared" si="1"/>
        <v>0</v>
      </c>
      <c r="Y15" s="162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3"/>
      <c r="I16" s="48"/>
      <c r="J16" s="178"/>
      <c r="K16" s="67"/>
      <c r="L16" s="163"/>
      <c r="M16" s="163"/>
      <c r="N16" s="163"/>
      <c r="O16" s="163"/>
      <c r="P16" s="163"/>
      <c r="Q16" s="164"/>
      <c r="R16" s="165"/>
      <c r="S16" s="166"/>
      <c r="T16" s="163"/>
      <c r="U16" s="165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42339</v>
      </c>
      <c r="H17" s="153">
        <v>3806000</v>
      </c>
      <c r="I17" s="81"/>
      <c r="J17" s="169"/>
      <c r="K17" s="180"/>
      <c r="L17" s="153"/>
      <c r="M17" s="153"/>
      <c r="N17" s="153"/>
      <c r="O17" s="153"/>
      <c r="P17" s="158"/>
      <c r="Q17" s="153">
        <v>3692900</v>
      </c>
      <c r="R17" s="167"/>
      <c r="S17" s="168">
        <f>H17-Q17</f>
        <v>113100</v>
      </c>
      <c r="T17" s="153"/>
      <c r="U17" s="169">
        <f>S17</f>
        <v>113100</v>
      </c>
      <c r="V17" s="65"/>
      <c r="W17" s="84"/>
      <c r="X17" s="95"/>
      <c r="Y17" s="100"/>
      <c r="Z17" s="182" t="s">
        <v>54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42339</v>
      </c>
      <c r="H18" s="151">
        <v>6676224</v>
      </c>
      <c r="I18" s="11"/>
      <c r="J18" s="148"/>
      <c r="K18" s="181"/>
      <c r="L18" s="151"/>
      <c r="M18" s="151"/>
      <c r="N18" s="151"/>
      <c r="O18" s="151"/>
      <c r="P18" s="158"/>
      <c r="Q18" s="151">
        <v>6489215</v>
      </c>
      <c r="R18" s="152"/>
      <c r="S18" s="170">
        <f>H18-Q18</f>
        <v>187009</v>
      </c>
      <c r="T18" s="151"/>
      <c r="U18" s="148">
        <f>S18+T18</f>
        <v>187009</v>
      </c>
      <c r="V18" s="60"/>
      <c r="W18" s="56"/>
      <c r="X18" s="61"/>
      <c r="Y18" s="96"/>
      <c r="Z18" s="183" t="s">
        <v>55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42339</v>
      </c>
      <c r="H19" s="149">
        <f>3112899</f>
        <v>3112899</v>
      </c>
      <c r="I19" s="8"/>
      <c r="J19" s="150"/>
      <c r="K19" s="181"/>
      <c r="L19" s="149"/>
      <c r="M19" s="149"/>
      <c r="N19" s="149"/>
      <c r="O19" s="149"/>
      <c r="P19" s="158"/>
      <c r="Q19" s="151">
        <v>3081877</v>
      </c>
      <c r="R19" s="171"/>
      <c r="S19" s="170">
        <f>H19-Q19</f>
        <v>31022</v>
      </c>
      <c r="T19" s="149"/>
      <c r="U19" s="148">
        <f>S19+T19</f>
        <v>31022</v>
      </c>
      <c r="V19" s="172"/>
      <c r="W19" s="57"/>
      <c r="X19" s="62"/>
      <c r="Y19" s="96"/>
      <c r="Z19" s="146" t="s">
        <v>56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3">
        <f>SUM(H17:H19)</f>
        <v>13595123</v>
      </c>
      <c r="I20" s="125"/>
      <c r="J20" s="176"/>
      <c r="K20" s="145"/>
      <c r="L20" s="173">
        <f>+SUM(L17:L19)</f>
        <v>0</v>
      </c>
      <c r="M20" s="173"/>
      <c r="N20" s="173"/>
      <c r="O20" s="173">
        <f>O17+O18+O19</f>
        <v>0</v>
      </c>
      <c r="P20" s="173">
        <f>P17+P18+P19</f>
        <v>0</v>
      </c>
      <c r="Q20" s="173">
        <f>SUM(Q17:Q19)</f>
        <v>13263992</v>
      </c>
      <c r="R20" s="174"/>
      <c r="S20" s="175">
        <f>SUM(S17:S19)-V20</f>
        <v>331131</v>
      </c>
      <c r="T20" s="173"/>
      <c r="U20" s="176">
        <f>S20+T20</f>
        <v>331131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3" t="s">
        <v>65</v>
      </c>
      <c r="B21" s="194" t="s">
        <v>66</v>
      </c>
      <c r="C21" s="191" t="s">
        <v>35</v>
      </c>
      <c r="D21" s="192" t="s">
        <v>67</v>
      </c>
      <c r="E21" s="193" t="s">
        <v>65</v>
      </c>
      <c r="F21" s="195" t="s">
        <v>61</v>
      </c>
      <c r="G21" s="196" t="s">
        <v>68</v>
      </c>
      <c r="H21" s="197">
        <v>15000000</v>
      </c>
      <c r="I21" s="204" t="s">
        <v>62</v>
      </c>
      <c r="J21" s="197">
        <v>1068115.09</v>
      </c>
      <c r="K21" s="202" t="s">
        <v>108</v>
      </c>
      <c r="L21" s="197">
        <v>14648947.89</v>
      </c>
      <c r="M21" s="197">
        <v>46228.24</v>
      </c>
      <c r="N21" s="197"/>
      <c r="O21" s="197"/>
      <c r="P21" s="197">
        <f>L21+M21+O21</f>
        <v>14695176.13</v>
      </c>
      <c r="Q21" s="198">
        <v>15000000</v>
      </c>
      <c r="R21" s="197">
        <v>1068115.09</v>
      </c>
      <c r="S21" s="197">
        <f aca="true" t="shared" si="2" ref="S21:S29">H21-Q21</f>
        <v>0</v>
      </c>
      <c r="T21" s="197">
        <f aca="true" t="shared" si="3" ref="T21:T29">J21-R21</f>
        <v>0</v>
      </c>
      <c r="U21" s="197">
        <f aca="true" t="shared" si="4" ref="U21:U29">S21+T21</f>
        <v>0</v>
      </c>
      <c r="V21" s="53"/>
      <c r="W21" s="53"/>
      <c r="X21" s="199"/>
      <c r="Y21" s="199"/>
      <c r="Z21" s="200"/>
      <c r="AA21" s="140"/>
    </row>
    <row r="22" spans="1:27" ht="39" customHeight="1">
      <c r="A22" s="193" t="s">
        <v>72</v>
      </c>
      <c r="B22" s="194" t="s">
        <v>73</v>
      </c>
      <c r="C22" s="191" t="s">
        <v>35</v>
      </c>
      <c r="D22" s="192" t="s">
        <v>86</v>
      </c>
      <c r="E22" s="193" t="s">
        <v>72</v>
      </c>
      <c r="F22" s="192" t="s">
        <v>74</v>
      </c>
      <c r="G22" s="196" t="s">
        <v>87</v>
      </c>
      <c r="H22" s="197">
        <v>16295400</v>
      </c>
      <c r="I22" s="201" t="s">
        <v>60</v>
      </c>
      <c r="J22" s="197">
        <v>1357064.08</v>
      </c>
      <c r="K22" s="202"/>
      <c r="L22" s="197"/>
      <c r="M22" s="197"/>
      <c r="N22" s="197"/>
      <c r="O22" s="197"/>
      <c r="P22" s="197">
        <f>L22+M22+O22</f>
        <v>0</v>
      </c>
      <c r="Q22" s="198">
        <v>4734500</v>
      </c>
      <c r="R22" s="197">
        <v>1357064.08</v>
      </c>
      <c r="S22" s="197">
        <f t="shared" si="2"/>
        <v>11560900</v>
      </c>
      <c r="T22" s="197">
        <f t="shared" si="3"/>
        <v>0</v>
      </c>
      <c r="U22" s="197">
        <f t="shared" si="4"/>
        <v>11560900</v>
      </c>
      <c r="V22" s="53"/>
      <c r="W22" s="53"/>
      <c r="X22" s="199"/>
      <c r="Y22" s="199"/>
      <c r="Z22" s="200"/>
      <c r="AA22" s="140"/>
    </row>
    <row r="23" spans="1:27" ht="39" customHeight="1">
      <c r="A23" s="193" t="s">
        <v>69</v>
      </c>
      <c r="B23" s="194" t="s">
        <v>76</v>
      </c>
      <c r="C23" s="191" t="s">
        <v>35</v>
      </c>
      <c r="D23" s="192" t="s">
        <v>70</v>
      </c>
      <c r="E23" s="193" t="s">
        <v>69</v>
      </c>
      <c r="F23" s="195" t="s">
        <v>61</v>
      </c>
      <c r="G23" s="196" t="s">
        <v>71</v>
      </c>
      <c r="H23" s="197">
        <v>14490564</v>
      </c>
      <c r="I23" s="204" t="s">
        <v>62</v>
      </c>
      <c r="J23" s="197">
        <v>996233.88</v>
      </c>
      <c r="K23" s="202" t="s">
        <v>108</v>
      </c>
      <c r="L23" s="197">
        <v>14489063.11</v>
      </c>
      <c r="M23" s="197">
        <v>45723.68</v>
      </c>
      <c r="N23" s="197"/>
      <c r="O23" s="197"/>
      <c r="P23" s="197">
        <f>L23+M23+O23</f>
        <v>14534786.79</v>
      </c>
      <c r="Q23" s="198">
        <v>14490564</v>
      </c>
      <c r="R23" s="197">
        <v>996233.88</v>
      </c>
      <c r="S23" s="197">
        <f t="shared" si="2"/>
        <v>0</v>
      </c>
      <c r="T23" s="197">
        <f t="shared" si="3"/>
        <v>0</v>
      </c>
      <c r="U23" s="197">
        <f t="shared" si="4"/>
        <v>0</v>
      </c>
      <c r="V23" s="53"/>
      <c r="W23" s="53"/>
      <c r="X23" s="199"/>
      <c r="Y23" s="199"/>
      <c r="Z23" s="200"/>
      <c r="AA23" s="140"/>
    </row>
    <row r="24" spans="1:27" ht="39" customHeight="1">
      <c r="A24" s="193" t="s">
        <v>79</v>
      </c>
      <c r="B24" s="194" t="s">
        <v>80</v>
      </c>
      <c r="C24" s="191" t="s">
        <v>35</v>
      </c>
      <c r="D24" s="192" t="s">
        <v>81</v>
      </c>
      <c r="E24" s="193" t="s">
        <v>79</v>
      </c>
      <c r="F24" s="195" t="s">
        <v>61</v>
      </c>
      <c r="G24" s="196" t="s">
        <v>78</v>
      </c>
      <c r="H24" s="197">
        <v>37431300</v>
      </c>
      <c r="I24" s="204" t="s">
        <v>62</v>
      </c>
      <c r="J24" s="197">
        <v>1706200.7</v>
      </c>
      <c r="K24" s="202"/>
      <c r="L24" s="197"/>
      <c r="M24" s="197"/>
      <c r="N24" s="197"/>
      <c r="O24" s="197"/>
      <c r="P24" s="197">
        <f>L24+M24+O24</f>
        <v>0</v>
      </c>
      <c r="Q24" s="198"/>
      <c r="R24" s="197">
        <v>1706200.7</v>
      </c>
      <c r="S24" s="197">
        <f t="shared" si="2"/>
        <v>37431300</v>
      </c>
      <c r="T24" s="197">
        <f t="shared" si="3"/>
        <v>0</v>
      </c>
      <c r="U24" s="197">
        <f t="shared" si="4"/>
        <v>37431300</v>
      </c>
      <c r="V24" s="53"/>
      <c r="W24" s="53"/>
      <c r="X24" s="199"/>
      <c r="Y24" s="199"/>
      <c r="Z24" s="200"/>
      <c r="AA24" s="140"/>
    </row>
    <row r="25" spans="1:27" ht="39" customHeight="1">
      <c r="A25" s="193" t="s">
        <v>88</v>
      </c>
      <c r="B25" s="194" t="s">
        <v>89</v>
      </c>
      <c r="C25" s="191" t="s">
        <v>35</v>
      </c>
      <c r="D25" s="192" t="s">
        <v>90</v>
      </c>
      <c r="E25" s="193" t="s">
        <v>88</v>
      </c>
      <c r="F25" s="195" t="s">
        <v>83</v>
      </c>
      <c r="G25" s="196" t="s">
        <v>99</v>
      </c>
      <c r="H25" s="197">
        <v>1933803</v>
      </c>
      <c r="I25" s="204" t="s">
        <v>82</v>
      </c>
      <c r="J25" s="197">
        <v>521.56</v>
      </c>
      <c r="K25" s="202" t="s">
        <v>107</v>
      </c>
      <c r="L25" s="197">
        <v>784740</v>
      </c>
      <c r="M25" s="197">
        <v>208.97</v>
      </c>
      <c r="N25" s="197"/>
      <c r="O25" s="197"/>
      <c r="P25" s="197">
        <f>L25+M25+O25+N25</f>
        <v>784948.97</v>
      </c>
      <c r="Q25" s="198">
        <v>1933803</v>
      </c>
      <c r="R25" s="197">
        <v>521.56</v>
      </c>
      <c r="S25" s="197">
        <f t="shared" si="2"/>
        <v>0</v>
      </c>
      <c r="T25" s="197">
        <f t="shared" si="3"/>
        <v>0</v>
      </c>
      <c r="U25" s="197">
        <f t="shared" si="4"/>
        <v>0</v>
      </c>
      <c r="V25" s="53"/>
      <c r="W25" s="53"/>
      <c r="X25" s="199"/>
      <c r="Y25" s="199"/>
      <c r="Z25" s="200"/>
      <c r="AA25" s="140"/>
    </row>
    <row r="26" spans="1:27" ht="39" customHeight="1">
      <c r="A26" s="193" t="s">
        <v>91</v>
      </c>
      <c r="B26" s="194" t="s">
        <v>92</v>
      </c>
      <c r="C26" s="191" t="s">
        <v>35</v>
      </c>
      <c r="D26" s="192" t="s">
        <v>93</v>
      </c>
      <c r="E26" s="193" t="s">
        <v>91</v>
      </c>
      <c r="F26" s="195" t="s">
        <v>61</v>
      </c>
      <c r="G26" s="196" t="s">
        <v>94</v>
      </c>
      <c r="H26" s="197">
        <v>6627253.74</v>
      </c>
      <c r="I26" s="204" t="s">
        <v>62</v>
      </c>
      <c r="J26" s="197">
        <v>15478.72</v>
      </c>
      <c r="K26" s="202"/>
      <c r="L26" s="197"/>
      <c r="M26" s="197"/>
      <c r="N26" s="197"/>
      <c r="O26" s="197"/>
      <c r="P26" s="197">
        <f>L26+M26+O26+N26</f>
        <v>0</v>
      </c>
      <c r="Q26" s="198"/>
      <c r="R26" s="197">
        <v>15478.72</v>
      </c>
      <c r="S26" s="197">
        <f t="shared" si="2"/>
        <v>6627253.74</v>
      </c>
      <c r="T26" s="197">
        <f t="shared" si="3"/>
        <v>0</v>
      </c>
      <c r="U26" s="197">
        <f t="shared" si="4"/>
        <v>6627253.74</v>
      </c>
      <c r="V26" s="53"/>
      <c r="W26" s="53"/>
      <c r="X26" s="199"/>
      <c r="Y26" s="199"/>
      <c r="Z26" s="200"/>
      <c r="AA26" s="140"/>
    </row>
    <row r="27" spans="1:27" ht="39" customHeight="1">
      <c r="A27" s="193" t="s">
        <v>95</v>
      </c>
      <c r="B27" s="194" t="s">
        <v>96</v>
      </c>
      <c r="C27" s="191" t="s">
        <v>35</v>
      </c>
      <c r="D27" s="192" t="s">
        <v>97</v>
      </c>
      <c r="E27" s="193" t="s">
        <v>98</v>
      </c>
      <c r="F27" s="195" t="s">
        <v>61</v>
      </c>
      <c r="G27" s="196" t="s">
        <v>94</v>
      </c>
      <c r="H27" s="197">
        <v>2500000</v>
      </c>
      <c r="I27" s="204" t="s">
        <v>62</v>
      </c>
      <c r="J27" s="197">
        <v>2636.99</v>
      </c>
      <c r="K27" s="202"/>
      <c r="L27" s="197"/>
      <c r="M27" s="197"/>
      <c r="N27" s="197"/>
      <c r="O27" s="197"/>
      <c r="P27" s="197">
        <f>L27+M27+O27+N27</f>
        <v>0</v>
      </c>
      <c r="Q27" s="198"/>
      <c r="R27" s="197">
        <v>2636.99</v>
      </c>
      <c r="S27" s="197">
        <f t="shared" si="2"/>
        <v>2500000</v>
      </c>
      <c r="T27" s="197">
        <f t="shared" si="3"/>
        <v>0</v>
      </c>
      <c r="U27" s="197">
        <f t="shared" si="4"/>
        <v>2500000</v>
      </c>
      <c r="V27" s="53"/>
      <c r="W27" s="53"/>
      <c r="X27" s="199"/>
      <c r="Y27" s="199"/>
      <c r="Z27" s="200"/>
      <c r="AA27" s="140"/>
    </row>
    <row r="28" spans="1:27" ht="39" customHeight="1">
      <c r="A28" s="193">
        <v>42032</v>
      </c>
      <c r="B28" s="194" t="s">
        <v>104</v>
      </c>
      <c r="C28" s="191" t="s">
        <v>35</v>
      </c>
      <c r="D28" s="192" t="s">
        <v>103</v>
      </c>
      <c r="E28" s="193">
        <v>42032</v>
      </c>
      <c r="F28" s="195" t="s">
        <v>83</v>
      </c>
      <c r="G28" s="196" t="s">
        <v>105</v>
      </c>
      <c r="H28" s="197">
        <v>2518297</v>
      </c>
      <c r="I28" s="204" t="s">
        <v>82</v>
      </c>
      <c r="J28" s="197"/>
      <c r="K28" s="202"/>
      <c r="L28" s="197"/>
      <c r="M28" s="197"/>
      <c r="N28" s="197"/>
      <c r="O28" s="197"/>
      <c r="P28" s="197"/>
      <c r="Q28" s="198"/>
      <c r="R28" s="197"/>
      <c r="S28" s="197">
        <f t="shared" si="2"/>
        <v>2518297</v>
      </c>
      <c r="T28" s="197">
        <f t="shared" si="3"/>
        <v>0</v>
      </c>
      <c r="U28" s="197">
        <f t="shared" si="4"/>
        <v>2518297</v>
      </c>
      <c r="V28" s="53"/>
      <c r="W28" s="53"/>
      <c r="X28" s="199"/>
      <c r="Y28" s="199"/>
      <c r="Z28" s="200"/>
      <c r="AA28" s="140"/>
    </row>
    <row r="29" spans="1:27" ht="39" customHeight="1">
      <c r="A29" s="193" t="s">
        <v>100</v>
      </c>
      <c r="B29" s="194" t="s">
        <v>101</v>
      </c>
      <c r="C29" s="191" t="s">
        <v>35</v>
      </c>
      <c r="D29" s="192" t="s">
        <v>102</v>
      </c>
      <c r="E29" s="193" t="s">
        <v>100</v>
      </c>
      <c r="F29" s="195" t="s">
        <v>61</v>
      </c>
      <c r="G29" s="205" t="s">
        <v>106</v>
      </c>
      <c r="H29" s="197">
        <v>471549</v>
      </c>
      <c r="I29" s="204" t="s">
        <v>62</v>
      </c>
      <c r="J29" s="197"/>
      <c r="K29" s="202"/>
      <c r="L29" s="197"/>
      <c r="M29" s="197"/>
      <c r="N29" s="197"/>
      <c r="O29" s="197"/>
      <c r="P29" s="197"/>
      <c r="Q29" s="198"/>
      <c r="R29" s="197"/>
      <c r="S29" s="197">
        <f t="shared" si="2"/>
        <v>471549</v>
      </c>
      <c r="T29" s="197">
        <f t="shared" si="3"/>
        <v>0</v>
      </c>
      <c r="U29" s="197">
        <f t="shared" si="4"/>
        <v>471549</v>
      </c>
      <c r="V29" s="53"/>
      <c r="W29" s="53"/>
      <c r="X29" s="199"/>
      <c r="Y29" s="199"/>
      <c r="Z29" s="200"/>
      <c r="AA29" s="140"/>
    </row>
    <row r="30" spans="1:27" ht="33" customHeight="1" thickBot="1">
      <c r="A30" s="184"/>
      <c r="B30" s="185"/>
      <c r="C30" s="186" t="s">
        <v>59</v>
      </c>
      <c r="D30" s="203" t="s">
        <v>109</v>
      </c>
      <c r="E30" s="187"/>
      <c r="F30" s="186"/>
      <c r="G30" s="188"/>
      <c r="H30" s="189">
        <f>H21+H22+H23+H24+H25+H26+H27+H28+H29</f>
        <v>97268166.74</v>
      </c>
      <c r="I30" s="189"/>
      <c r="J30" s="189">
        <f>J21+J22+J23+J24+J25+J26+J27+J28+J29</f>
        <v>5146251.02</v>
      </c>
      <c r="K30" s="189"/>
      <c r="L30" s="189">
        <f aca="true" t="shared" si="5" ref="L30:U30">L21+L22+L23+L24+L25+L26+L27+L28+L29</f>
        <v>29922751</v>
      </c>
      <c r="M30" s="189">
        <f t="shared" si="5"/>
        <v>92160.89</v>
      </c>
      <c r="N30" s="189">
        <f t="shared" si="5"/>
        <v>0</v>
      </c>
      <c r="O30" s="189">
        <f t="shared" si="5"/>
        <v>0</v>
      </c>
      <c r="P30" s="189">
        <f t="shared" si="5"/>
        <v>30014911.89</v>
      </c>
      <c r="Q30" s="189">
        <f t="shared" si="5"/>
        <v>36158867</v>
      </c>
      <c r="R30" s="189">
        <f t="shared" si="5"/>
        <v>5146251.02</v>
      </c>
      <c r="S30" s="189">
        <f t="shared" si="5"/>
        <v>61109299.74</v>
      </c>
      <c r="T30" s="189">
        <f t="shared" si="5"/>
        <v>0</v>
      </c>
      <c r="U30" s="189">
        <f t="shared" si="5"/>
        <v>61109299.74</v>
      </c>
      <c r="V30" s="189"/>
      <c r="W30" s="189"/>
      <c r="X30" s="189"/>
      <c r="Y30" s="189" t="e">
        <f>+SUM(#REF!)</f>
        <v>#REF!</v>
      </c>
      <c r="Z30" s="190"/>
      <c r="AA30" s="140"/>
    </row>
    <row r="31" spans="1:27" s="140" customFormat="1" ht="21.75" customHeight="1" thickBot="1">
      <c r="A31" s="114" t="s">
        <v>63</v>
      </c>
      <c r="B31" s="115"/>
      <c r="C31" s="133" t="s">
        <v>59</v>
      </c>
      <c r="D31" s="209" t="s">
        <v>109</v>
      </c>
      <c r="E31" s="210"/>
      <c r="F31" s="117"/>
      <c r="G31" s="118"/>
      <c r="H31" s="177">
        <f>H15+H20+H30</f>
        <v>111944989.74</v>
      </c>
      <c r="I31" s="177"/>
      <c r="J31" s="177">
        <f>J15+J20+J30</f>
        <v>5146251.02</v>
      </c>
      <c r="K31" s="177"/>
      <c r="L31" s="177">
        <f>+L15+L20+L30</f>
        <v>29922751</v>
      </c>
      <c r="M31" s="177">
        <f>+M20+M30</f>
        <v>92160.89</v>
      </c>
      <c r="N31" s="177">
        <f>+N20+N30</f>
        <v>0</v>
      </c>
      <c r="O31" s="177">
        <f>+O15+O20+O30</f>
        <v>0</v>
      </c>
      <c r="P31" s="177">
        <f>+P15+P20+P30</f>
        <v>30014911.89</v>
      </c>
      <c r="Q31" s="177">
        <f>Q15+Q20+Q30</f>
        <v>50484413</v>
      </c>
      <c r="R31" s="177">
        <f aca="true" t="shared" si="6" ref="R31:Y31">+R15+R20+R30</f>
        <v>5146251.02</v>
      </c>
      <c r="S31" s="177">
        <f t="shared" si="6"/>
        <v>61460576.74</v>
      </c>
      <c r="T31" s="177">
        <f t="shared" si="6"/>
        <v>0</v>
      </c>
      <c r="U31" s="177">
        <f t="shared" si="6"/>
        <v>61460576.74</v>
      </c>
      <c r="V31" s="177">
        <f t="shared" si="6"/>
        <v>0</v>
      </c>
      <c r="W31" s="177">
        <f t="shared" si="6"/>
        <v>0</v>
      </c>
      <c r="X31" s="177">
        <f t="shared" si="6"/>
        <v>0</v>
      </c>
      <c r="Y31" s="177" t="e">
        <f t="shared" si="6"/>
        <v>#REF!</v>
      </c>
      <c r="Z31" s="135"/>
      <c r="AA31" s="31"/>
    </row>
    <row r="32" spans="4:21" ht="31.5" customHeight="1">
      <c r="D32" s="136" t="s">
        <v>85</v>
      </c>
      <c r="E32" s="137"/>
      <c r="F32" s="136"/>
      <c r="G32" s="136"/>
      <c r="H32" s="138"/>
      <c r="I32" s="136"/>
      <c r="J32" s="136"/>
      <c r="K32" s="136" t="s">
        <v>84</v>
      </c>
      <c r="L32" s="136"/>
      <c r="Q32" s="136"/>
      <c r="R32" s="136"/>
      <c r="S32" s="138"/>
      <c r="T32" s="138"/>
      <c r="U32" s="147"/>
    </row>
    <row r="33" spans="4:21" ht="15">
      <c r="D33" s="136"/>
      <c r="E33" s="136"/>
      <c r="F33" s="136"/>
      <c r="G33" s="136"/>
      <c r="H33" s="138"/>
      <c r="I33" s="136"/>
      <c r="J33" s="136"/>
      <c r="K33" s="136"/>
      <c r="L33" s="136"/>
      <c r="S33" s="50"/>
      <c r="U33" s="50"/>
    </row>
    <row r="34" spans="4:12" ht="15">
      <c r="D34" s="136" t="s">
        <v>48</v>
      </c>
      <c r="E34" s="136"/>
      <c r="F34" s="136"/>
      <c r="G34" s="136"/>
      <c r="H34" s="138"/>
      <c r="I34" s="136"/>
      <c r="J34" s="136"/>
      <c r="K34" s="136" t="s">
        <v>49</v>
      </c>
      <c r="L34" s="136"/>
    </row>
  </sheetData>
  <mergeCells count="3">
    <mergeCell ref="V8:X8"/>
    <mergeCell ref="D31:E31"/>
    <mergeCell ref="D15:E15"/>
  </mergeCells>
  <printOptions/>
  <pageMargins left="0.71" right="0.56" top="0.28" bottom="0.31" header="0" footer="0"/>
  <pageSetup horizontalDpi="120" verticalDpi="12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1</cp:lastModifiedBy>
  <cp:lastPrinted>2016-02-17T09:47:30Z</cp:lastPrinted>
  <dcterms:created xsi:type="dcterms:W3CDTF">2002-08-16T05:10:06Z</dcterms:created>
  <dcterms:modified xsi:type="dcterms:W3CDTF">2016-07-19T13:20:44Z</dcterms:modified>
  <cp:category/>
  <cp:version/>
  <cp:contentType/>
  <cp:contentStatus/>
</cp:coreProperties>
</file>